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18-RFx\Engineering\ES-04-18 Sealcoat\To Publish\"/>
    </mc:Choice>
  </mc:AlternateContent>
  <bookViews>
    <workbookView xWindow="0" yWindow="0" windowWidth="20190" windowHeight="8520"/>
  </bookViews>
  <sheets>
    <sheet name="BIDSHEET" sheetId="3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7" i="3" l="1"/>
  <c r="E126" i="3"/>
  <c r="E121" i="3"/>
  <c r="B121" i="3"/>
  <c r="E120" i="3"/>
  <c r="G122" i="3"/>
  <c r="E119" i="3"/>
  <c r="E114" i="3"/>
  <c r="E112" i="3"/>
  <c r="E111" i="3"/>
  <c r="E110" i="3"/>
  <c r="E104" i="3"/>
  <c r="E103" i="3"/>
  <c r="E102" i="3"/>
  <c r="E93" i="3"/>
  <c r="E92" i="3"/>
  <c r="E82" i="3"/>
  <c r="E81" i="3"/>
  <c r="E74" i="3"/>
  <c r="E73" i="3"/>
  <c r="E72" i="3"/>
  <c r="E65" i="3"/>
  <c r="E64" i="3"/>
  <c r="E63" i="3"/>
  <c r="E54" i="3"/>
  <c r="E53" i="3"/>
  <c r="E48" i="3"/>
  <c r="E47" i="3"/>
  <c r="E35" i="3"/>
  <c r="E34" i="3"/>
  <c r="E7" i="3"/>
  <c r="E6" i="3"/>
  <c r="G139" i="3" l="1"/>
  <c r="G115" i="3"/>
  <c r="G106" i="3"/>
  <c r="G98" i="3"/>
  <c r="G88" i="3"/>
  <c r="G77" i="3"/>
  <c r="G68" i="3"/>
  <c r="G55" i="3"/>
  <c r="G26" i="3"/>
</calcChain>
</file>

<file path=xl/sharedStrings.xml><?xml version="1.0" encoding="utf-8"?>
<sst xmlns="http://schemas.openxmlformats.org/spreadsheetml/2006/main" count="425" uniqueCount="91">
  <si>
    <t>Item Description</t>
  </si>
  <si>
    <t>Units</t>
  </si>
  <si>
    <t>Est Qty</t>
  </si>
  <si>
    <t>Unit Price</t>
  </si>
  <si>
    <t>CY</t>
  </si>
  <si>
    <t>ASPH (AC-20-5TR)</t>
  </si>
  <si>
    <t>GAL</t>
  </si>
  <si>
    <t>REFL PAV MRK TY I (W) 4" (BRK) (120MIL)</t>
  </si>
  <si>
    <t>REFL PAV MRK TY I (W) 8" (SLD) (120MIL)</t>
  </si>
  <si>
    <t>REFL PAV MRK TY I (W)(WORD 'ONLY')(120MIL)</t>
  </si>
  <si>
    <t>REFL PAV MRK TY I (Y) 4" (BRK) (120MIL)</t>
  </si>
  <si>
    <t>REFL PAV MRK TY I (Y) 4" (SLD) (120MIL)</t>
  </si>
  <si>
    <t>REFL PAV MRK TY I (W) 12" (SLD) (120MIL)</t>
  </si>
  <si>
    <t>REFL PAV MRK TY I (W) 24" (SLD) (120MIL)</t>
  </si>
  <si>
    <t>BARRICADES, SIGNS, AND TRAFFIC HANDLING</t>
  </si>
  <si>
    <t>LF</t>
  </si>
  <si>
    <t>EA</t>
  </si>
  <si>
    <t>LS</t>
  </si>
  <si>
    <t>MO</t>
  </si>
  <si>
    <t>Final Cost</t>
  </si>
  <si>
    <t>MOBILIZATION(10%)</t>
  </si>
  <si>
    <t>Farmer's Market Parking Lot</t>
  </si>
  <si>
    <t>El Paseo Parking Lot</t>
  </si>
  <si>
    <t>Sports Complex Parking Lot</t>
  </si>
  <si>
    <t>Alternate Bid A</t>
  </si>
  <si>
    <t>WK ZN PAV MRK SHT TERM (TAB) TY W</t>
  </si>
  <si>
    <t>WK ZN PAV MRK SHT TERM (TAB) TY Y</t>
  </si>
  <si>
    <t>SUBSIDIARY</t>
  </si>
  <si>
    <r>
      <t xml:space="preserve">AGGR(TY-PB GR-4 SAC-A) </t>
    </r>
    <r>
      <rPr>
        <sz val="11"/>
        <color rgb="FFFF0000"/>
        <rFont val="Calibri"/>
        <family val="2"/>
        <scheme val="minor"/>
      </rPr>
      <t>or SAC-B (Circle one)</t>
    </r>
  </si>
  <si>
    <t xml:space="preserve">REFL PAV MRKR TY I-C </t>
  </si>
  <si>
    <t xml:space="preserve">REFL PAV MRKR TY II-A-A </t>
  </si>
  <si>
    <t>TOWING</t>
  </si>
  <si>
    <t>Alternate A1</t>
  </si>
  <si>
    <t>2013 Sealcoat - East Concho/Lake View Sealcoat Area C</t>
  </si>
  <si>
    <t>2013 Sealcoat - Southland Sealcoat Area D</t>
  </si>
  <si>
    <t>Alternate A2</t>
  </si>
  <si>
    <t>2013 Sealcoat - Oxford St</t>
  </si>
  <si>
    <t>Alternate A3</t>
  </si>
  <si>
    <t>Alternate B1</t>
  </si>
  <si>
    <t>Producer's Park Parking Lot</t>
  </si>
  <si>
    <t>REFL PAV MRK TY I (W) 4" (SLD) (120MIL)</t>
  </si>
  <si>
    <t>PREFAB PAV MRKR (HANDICAP)</t>
  </si>
  <si>
    <t>Alternate B2</t>
  </si>
  <si>
    <t>REFL PAV MRK TY I (R) 4" (SLD) (120MIL)</t>
  </si>
  <si>
    <t>REFL PAV MRK TY I (W) 12" (SLD) (120 MIL)</t>
  </si>
  <si>
    <t>Alternate B3</t>
  </si>
  <si>
    <t>Alternate B4</t>
  </si>
  <si>
    <t>Lone Wolf Bridge Parking Lot</t>
  </si>
  <si>
    <t>Alternate B5</t>
  </si>
  <si>
    <t>Alternate B6</t>
  </si>
  <si>
    <t>Foster Road</t>
  </si>
  <si>
    <t>Alternate B7</t>
  </si>
  <si>
    <t>Operations Parking Lot</t>
  </si>
  <si>
    <t>Item No</t>
  </si>
  <si>
    <t>Alternate Bid B</t>
  </si>
  <si>
    <t>Base Bid</t>
  </si>
  <si>
    <t>PREFAB PAV MRK TY C (W) (ARROW)</t>
  </si>
  <si>
    <t>Avenue N</t>
  </si>
  <si>
    <t>PREFAB PAV MRK TY C (W) (RR XING)</t>
  </si>
  <si>
    <t>Alternate B8</t>
  </si>
  <si>
    <t>0316 6126</t>
  </si>
  <si>
    <t>0316 6048</t>
  </si>
  <si>
    <t>0662 6109</t>
  </si>
  <si>
    <t>0662 6110</t>
  </si>
  <si>
    <t>0666 6005</t>
  </si>
  <si>
    <t>0666 6027</t>
  </si>
  <si>
    <t>0666 6078</t>
  </si>
  <si>
    <t>0666 6123</t>
  </si>
  <si>
    <t>Desc Code</t>
  </si>
  <si>
    <t>0666 6042</t>
  </si>
  <si>
    <t>0666 6048</t>
  </si>
  <si>
    <t>0666 6054</t>
  </si>
  <si>
    <t>0666 6093</t>
  </si>
  <si>
    <t>-</t>
  </si>
  <si>
    <t>0672 6017</t>
  </si>
  <si>
    <t>TRAFFIC BUTTON TY Y</t>
  </si>
  <si>
    <t>TRAFFIC BUTTON TY W</t>
  </si>
  <si>
    <t>0672 6016</t>
  </si>
  <si>
    <t>0672 6007</t>
  </si>
  <si>
    <t>0672 6013</t>
  </si>
  <si>
    <t>0500  6001</t>
  </si>
  <si>
    <t>0502 6025</t>
  </si>
  <si>
    <t>0310 6004</t>
  </si>
  <si>
    <t>PREFAB PAV MARK TY C (W) (RR XING)</t>
  </si>
  <si>
    <t>0666 6006</t>
  </si>
  <si>
    <t>CONTINGENCY(10%)</t>
  </si>
  <si>
    <t>TOTAL:</t>
  </si>
  <si>
    <t>PREFAB PAV MRKR TY C (W) (HANDICAP)</t>
  </si>
  <si>
    <t>PRIME COAT (AC)</t>
  </si>
  <si>
    <t>CITY OF SAN ANGELO</t>
  </si>
  <si>
    <t>RFB ES-04-18 2018 Sealcoat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</si>
</sst>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1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Copperplate Gothic Light"/>
      <family val="2"/>
    </font>
    <font>
      <sz val="12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44" fontId="4" fillId="0" borderId="0" applyFont="0" applyFill="0" applyBorder="0" applyAlignment="0" applyProtection="0"/>
    <xf numFmtId="0" fontId="8" fillId="0" borderId="0"/>
  </cellStyleXfs>
  <cellXfs count="95">
    <xf numFmtId="0" fontId="0" fillId="0" borderId="0" xfId="0"/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left" vertical="center"/>
    </xf>
    <xf numFmtId="44" fontId="0" fillId="3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4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44" fontId="0" fillId="0" borderId="0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0" fillId="3" borderId="1" xfId="0" applyFill="1" applyBorder="1" applyAlignment="1">
      <alignment horizontal="center"/>
    </xf>
    <xf numFmtId="3" fontId="0" fillId="0" borderId="1" xfId="0" applyNumberFormat="1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/>
    </xf>
    <xf numFmtId="0" fontId="0" fillId="3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4" fontId="0" fillId="3" borderId="1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64" fontId="0" fillId="0" borderId="7" xfId="0" applyNumberFormat="1" applyFont="1" applyBorder="1" applyAlignment="1">
      <alignment horizontal="center" vertical="center"/>
    </xf>
    <xf numFmtId="3" fontId="0" fillId="3" borderId="1" xfId="0" applyNumberFormat="1" applyFont="1" applyFill="1" applyBorder="1" applyAlignment="1">
      <alignment horizontal="center" vertical="center"/>
    </xf>
    <xf numFmtId="164" fontId="0" fillId="3" borderId="1" xfId="0" applyNumberFormat="1" applyFont="1" applyFill="1" applyBorder="1" applyAlignment="1">
      <alignment horizontal="center" vertical="center"/>
    </xf>
    <xf numFmtId="164" fontId="0" fillId="3" borderId="7" xfId="0" applyNumberFormat="1" applyFont="1" applyFill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44" fontId="0" fillId="3" borderId="1" xfId="2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0" borderId="5" xfId="0" applyNumberForma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44" fontId="0" fillId="0" borderId="7" xfId="0" applyNumberFormat="1" applyFill="1" applyBorder="1" applyAlignment="1">
      <alignment horizontal="center" vertical="center"/>
    </xf>
    <xf numFmtId="44" fontId="0" fillId="3" borderId="7" xfId="0" applyNumberFormat="1" applyFill="1" applyBorder="1" applyAlignment="1">
      <alignment horizontal="center" vertical="center"/>
    </xf>
    <xf numFmtId="42" fontId="3" fillId="0" borderId="5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164" fontId="0" fillId="0" borderId="0" xfId="0" applyNumberFormat="1" applyFill="1" applyBorder="1" applyAlignment="1">
      <alignment vertical="center"/>
    </xf>
    <xf numFmtId="44" fontId="0" fillId="0" borderId="1" xfId="2" applyFont="1" applyFill="1" applyBorder="1" applyAlignment="1">
      <alignment horizontal="center" vertical="center"/>
    </xf>
    <xf numFmtId="164" fontId="0" fillId="0" borderId="7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2" fillId="3" borderId="14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0" borderId="1" xfId="0" applyBorder="1" applyAlignment="1">
      <alignment vertical="center"/>
    </xf>
    <xf numFmtId="3" fontId="0" fillId="0" borderId="1" xfId="0" applyNumberForma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0" fillId="0" borderId="26" xfId="0" applyBorder="1"/>
    <xf numFmtId="0" fontId="0" fillId="0" borderId="27" xfId="0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49" fontId="9" fillId="4" borderId="0" xfId="3" applyNumberFormat="1" applyFont="1" applyFill="1" applyBorder="1" applyAlignment="1">
      <alignment horizontal="left"/>
    </xf>
    <xf numFmtId="49" fontId="10" fillId="4" borderId="0" xfId="3" applyNumberFormat="1" applyFont="1" applyFill="1" applyBorder="1" applyAlignment="1">
      <alignment horizontal="left" vertical="center" indent="1"/>
    </xf>
    <xf numFmtId="0" fontId="11" fillId="4" borderId="0" xfId="3" applyFont="1" applyFill="1" applyBorder="1" applyAlignment="1">
      <alignment horizontal="center"/>
    </xf>
    <xf numFmtId="0" fontId="11" fillId="4" borderId="0" xfId="3" applyFont="1" applyFill="1" applyBorder="1" applyAlignment="1">
      <alignment horizontal="left" vertical="center"/>
    </xf>
    <xf numFmtId="44" fontId="12" fillId="4" borderId="0" xfId="2" applyFont="1" applyFill="1" applyBorder="1"/>
    <xf numFmtId="44" fontId="11" fillId="4" borderId="0" xfId="2" applyFont="1" applyFill="1" applyBorder="1"/>
    <xf numFmtId="0" fontId="11" fillId="4" borderId="0" xfId="3" applyFont="1" applyFill="1" applyBorder="1"/>
    <xf numFmtId="49" fontId="11" fillId="4" borderId="0" xfId="3" applyNumberFormat="1" applyFont="1" applyFill="1" applyBorder="1" applyAlignment="1">
      <alignment horizontal="center"/>
    </xf>
    <xf numFmtId="0" fontId="11" fillId="5" borderId="0" xfId="3" applyFont="1" applyFill="1"/>
    <xf numFmtId="0" fontId="13" fillId="5" borderId="0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right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2" fillId="0" borderId="15" xfId="0" applyFont="1" applyFill="1" applyBorder="1" applyAlignment="1">
      <alignment horizontal="right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</cellXfs>
  <cellStyles count="4">
    <cellStyle name="Currency" xfId="2" builtinId="4"/>
    <cellStyle name="Good" xfId="1" builtinId="26"/>
    <cellStyle name="Normal" xfId="0" builtinId="0"/>
    <cellStyle name="Normal 2 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58998</xdr:colOff>
      <xdr:row>0</xdr:row>
      <xdr:rowOff>16980</xdr:rowOff>
    </xdr:from>
    <xdr:to>
      <xdr:col>1</xdr:col>
      <xdr:colOff>44824</xdr:colOff>
      <xdr:row>2</xdr:row>
      <xdr:rowOff>245122</xdr:rowOff>
    </xdr:to>
    <xdr:pic>
      <xdr:nvPicPr>
        <xdr:cNvPr id="3" name="Picture 2" descr="Clear Seal.gif">
          <a:extLst>
            <a:ext uri="{FF2B5EF4-FFF2-40B4-BE49-F238E27FC236}">
              <a16:creationId xmlns:a16="http://schemas.microsoft.com/office/drawing/2014/main" xmlns="" id="{27E0CCBE-5AC8-4340-B9EF-A838C3A78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998" y="16980"/>
          <a:ext cx="815061" cy="6315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tabSelected="1" zoomScale="85" zoomScaleNormal="85" workbookViewId="0">
      <selection activeCell="A3" sqref="A3:G3"/>
    </sheetView>
  </sheetViews>
  <sheetFormatPr defaultRowHeight="15" x14ac:dyDescent="0.25"/>
  <cols>
    <col min="1" max="1" width="12.42578125" customWidth="1"/>
    <col min="2" max="2" width="12.140625" customWidth="1"/>
    <col min="3" max="3" width="44.28515625" customWidth="1"/>
    <col min="5" max="5" width="10.5703125" customWidth="1"/>
    <col min="6" max="6" width="12.28515625" customWidth="1"/>
    <col min="7" max="7" width="16.5703125" customWidth="1"/>
  </cols>
  <sheetData>
    <row r="1" spans="1:7" s="64" customFormat="1" ht="15.75" x14ac:dyDescent="0.25">
      <c r="A1" s="58"/>
      <c r="B1" s="59" t="s">
        <v>89</v>
      </c>
      <c r="C1" s="60"/>
      <c r="D1" s="60"/>
      <c r="E1" s="61"/>
      <c r="F1" s="62"/>
      <c r="G1" s="63"/>
    </row>
    <row r="2" spans="1:7" s="64" customFormat="1" ht="15.75" x14ac:dyDescent="0.25">
      <c r="A2" s="65"/>
      <c r="B2" s="59" t="s">
        <v>90</v>
      </c>
      <c r="C2" s="60"/>
      <c r="D2" s="60"/>
      <c r="E2" s="61"/>
      <c r="F2" s="62"/>
      <c r="G2" s="63"/>
    </row>
    <row r="3" spans="1:7" s="66" customFormat="1" ht="25.5" customHeight="1" thickBot="1" x14ac:dyDescent="0.25">
      <c r="A3" s="67"/>
      <c r="B3" s="67"/>
      <c r="C3" s="67"/>
      <c r="D3" s="67"/>
      <c r="E3" s="67"/>
      <c r="F3" s="67"/>
      <c r="G3" s="67"/>
    </row>
    <row r="4" spans="1:7" ht="42" customHeight="1" thickBot="1" x14ac:dyDescent="0.3">
      <c r="A4" s="81" t="s">
        <v>55</v>
      </c>
      <c r="B4" s="82"/>
      <c r="C4" s="82"/>
      <c r="D4" s="82"/>
      <c r="E4" s="82"/>
      <c r="F4" s="82"/>
      <c r="G4" s="83"/>
    </row>
    <row r="5" spans="1:7" ht="21" customHeight="1" x14ac:dyDescent="0.25">
      <c r="A5" s="34" t="s">
        <v>53</v>
      </c>
      <c r="B5" s="50" t="s">
        <v>68</v>
      </c>
      <c r="C5" s="53" t="s">
        <v>0</v>
      </c>
      <c r="D5" s="53" t="s">
        <v>1</v>
      </c>
      <c r="E5" s="35" t="s">
        <v>2</v>
      </c>
      <c r="F5" s="53" t="s">
        <v>3</v>
      </c>
      <c r="G5" s="36" t="s">
        <v>19</v>
      </c>
    </row>
    <row r="6" spans="1:7" ht="21" customHeight="1" x14ac:dyDescent="0.25">
      <c r="A6" s="20">
        <v>1</v>
      </c>
      <c r="B6" s="6" t="s">
        <v>60</v>
      </c>
      <c r="C6" s="7" t="s">
        <v>28</v>
      </c>
      <c r="D6" s="6" t="s">
        <v>4</v>
      </c>
      <c r="E6" s="15">
        <f>1190152.11/110</f>
        <v>10819.564636363637</v>
      </c>
      <c r="F6" s="8"/>
      <c r="G6" s="37"/>
    </row>
    <row r="7" spans="1:7" ht="21" customHeight="1" x14ac:dyDescent="0.25">
      <c r="A7" s="19">
        <v>2</v>
      </c>
      <c r="B7" s="2" t="s">
        <v>61</v>
      </c>
      <c r="C7" s="4" t="s">
        <v>5</v>
      </c>
      <c r="D7" s="2" t="s">
        <v>6</v>
      </c>
      <c r="E7" s="16">
        <f>1190152.11*0.4</f>
        <v>476060.84400000004</v>
      </c>
      <c r="F7" s="5"/>
      <c r="G7" s="38"/>
    </row>
    <row r="8" spans="1:7" ht="21" customHeight="1" x14ac:dyDescent="0.25">
      <c r="A8" s="20">
        <v>3</v>
      </c>
      <c r="B8" s="6" t="s">
        <v>62</v>
      </c>
      <c r="C8" s="9" t="s">
        <v>25</v>
      </c>
      <c r="D8" s="47" t="s">
        <v>16</v>
      </c>
      <c r="E8" s="15">
        <v>2000</v>
      </c>
      <c r="F8" s="8" t="s">
        <v>27</v>
      </c>
      <c r="G8" s="37" t="s">
        <v>27</v>
      </c>
    </row>
    <row r="9" spans="1:7" ht="21" customHeight="1" x14ac:dyDescent="0.25">
      <c r="A9" s="19">
        <v>4</v>
      </c>
      <c r="B9" s="2" t="s">
        <v>63</v>
      </c>
      <c r="C9" s="3" t="s">
        <v>26</v>
      </c>
      <c r="D9" s="14" t="s">
        <v>16</v>
      </c>
      <c r="E9" s="16">
        <v>3000</v>
      </c>
      <c r="F9" s="5" t="s">
        <v>27</v>
      </c>
      <c r="G9" s="38" t="s">
        <v>27</v>
      </c>
    </row>
    <row r="10" spans="1:7" ht="21" customHeight="1" x14ac:dyDescent="0.25">
      <c r="A10" s="20">
        <v>5</v>
      </c>
      <c r="B10" s="6" t="s">
        <v>64</v>
      </c>
      <c r="C10" s="9" t="s">
        <v>7</v>
      </c>
      <c r="D10" s="6" t="s">
        <v>15</v>
      </c>
      <c r="E10" s="15">
        <v>2345</v>
      </c>
      <c r="F10" s="8"/>
      <c r="G10" s="37"/>
    </row>
    <row r="11" spans="1:7" ht="21" customHeight="1" x14ac:dyDescent="0.25">
      <c r="A11" s="19">
        <v>6</v>
      </c>
      <c r="B11" s="2" t="s">
        <v>65</v>
      </c>
      <c r="C11" s="3" t="s">
        <v>8</v>
      </c>
      <c r="D11" s="2" t="s">
        <v>15</v>
      </c>
      <c r="E11" s="16">
        <v>1189</v>
      </c>
      <c r="F11" s="5"/>
      <c r="G11" s="38"/>
    </row>
    <row r="12" spans="1:7" ht="21" customHeight="1" x14ac:dyDescent="0.25">
      <c r="A12" s="20">
        <v>7</v>
      </c>
      <c r="B12" s="6" t="s">
        <v>66</v>
      </c>
      <c r="C12" s="9" t="s">
        <v>9</v>
      </c>
      <c r="D12" s="6" t="s">
        <v>16</v>
      </c>
      <c r="E12" s="15">
        <v>6</v>
      </c>
      <c r="F12" s="8"/>
      <c r="G12" s="37"/>
    </row>
    <row r="13" spans="1:7" ht="21" customHeight="1" x14ac:dyDescent="0.25">
      <c r="A13" s="19">
        <v>8</v>
      </c>
      <c r="B13" s="2" t="s">
        <v>67</v>
      </c>
      <c r="C13" s="3" t="s">
        <v>10</v>
      </c>
      <c r="D13" s="2" t="s">
        <v>15</v>
      </c>
      <c r="E13" s="16">
        <v>4608</v>
      </c>
      <c r="F13" s="5"/>
      <c r="G13" s="38"/>
    </row>
    <row r="14" spans="1:7" ht="21" customHeight="1" x14ac:dyDescent="0.25">
      <c r="A14" s="20">
        <v>9</v>
      </c>
      <c r="B14" s="6" t="s">
        <v>67</v>
      </c>
      <c r="C14" s="9" t="s">
        <v>11</v>
      </c>
      <c r="D14" s="6" t="s">
        <v>15</v>
      </c>
      <c r="E14" s="15">
        <v>23578</v>
      </c>
      <c r="F14" s="8"/>
      <c r="G14" s="37"/>
    </row>
    <row r="15" spans="1:7" ht="21" customHeight="1" x14ac:dyDescent="0.25">
      <c r="A15" s="19">
        <v>10</v>
      </c>
      <c r="B15" s="2" t="s">
        <v>69</v>
      </c>
      <c r="C15" s="3" t="s">
        <v>12</v>
      </c>
      <c r="D15" s="2" t="s">
        <v>15</v>
      </c>
      <c r="E15" s="16">
        <v>863</v>
      </c>
      <c r="F15" s="5"/>
      <c r="G15" s="38"/>
    </row>
    <row r="16" spans="1:7" ht="21" customHeight="1" x14ac:dyDescent="0.25">
      <c r="A16" s="20">
        <v>11</v>
      </c>
      <c r="B16" s="6" t="s">
        <v>70</v>
      </c>
      <c r="C16" s="9" t="s">
        <v>13</v>
      </c>
      <c r="D16" s="6" t="s">
        <v>15</v>
      </c>
      <c r="E16" s="15">
        <v>1328</v>
      </c>
      <c r="F16" s="8"/>
      <c r="G16" s="37"/>
    </row>
    <row r="17" spans="1:7" ht="21" customHeight="1" x14ac:dyDescent="0.25">
      <c r="A17" s="19">
        <v>12</v>
      </c>
      <c r="B17" s="2" t="s">
        <v>71</v>
      </c>
      <c r="C17" s="3" t="s">
        <v>56</v>
      </c>
      <c r="D17" s="2" t="s">
        <v>16</v>
      </c>
      <c r="E17" s="16">
        <v>12</v>
      </c>
      <c r="F17" s="5"/>
      <c r="G17" s="38"/>
    </row>
    <row r="18" spans="1:7" ht="21" customHeight="1" x14ac:dyDescent="0.25">
      <c r="A18" s="20">
        <v>13</v>
      </c>
      <c r="B18" s="6" t="s">
        <v>72</v>
      </c>
      <c r="C18" s="9" t="s">
        <v>58</v>
      </c>
      <c r="D18" s="6" t="s">
        <v>16</v>
      </c>
      <c r="E18" s="15">
        <v>10</v>
      </c>
      <c r="F18" s="8"/>
      <c r="G18" s="37"/>
    </row>
    <row r="19" spans="1:7" ht="21" customHeight="1" x14ac:dyDescent="0.25">
      <c r="A19" s="19">
        <v>14</v>
      </c>
      <c r="B19" s="2" t="s">
        <v>74</v>
      </c>
      <c r="C19" s="3" t="s">
        <v>75</v>
      </c>
      <c r="D19" s="2" t="s">
        <v>16</v>
      </c>
      <c r="E19" s="16">
        <v>2600</v>
      </c>
      <c r="F19" s="5"/>
      <c r="G19" s="38"/>
    </row>
    <row r="20" spans="1:7" ht="21" customHeight="1" x14ac:dyDescent="0.25">
      <c r="A20" s="20">
        <v>15</v>
      </c>
      <c r="B20" s="6" t="s">
        <v>77</v>
      </c>
      <c r="C20" s="9" t="s">
        <v>76</v>
      </c>
      <c r="D20" s="6" t="s">
        <v>16</v>
      </c>
      <c r="E20" s="15">
        <v>100</v>
      </c>
      <c r="F20" s="8"/>
      <c r="G20" s="37"/>
    </row>
    <row r="21" spans="1:7" ht="21" customHeight="1" x14ac:dyDescent="0.25">
      <c r="A21" s="19">
        <v>16</v>
      </c>
      <c r="B21" s="2" t="s">
        <v>78</v>
      </c>
      <c r="C21" s="3" t="s">
        <v>29</v>
      </c>
      <c r="D21" s="2" t="s">
        <v>16</v>
      </c>
      <c r="E21" s="16">
        <v>50</v>
      </c>
      <c r="F21" s="5"/>
      <c r="G21" s="38"/>
    </row>
    <row r="22" spans="1:7" ht="21" customHeight="1" x14ac:dyDescent="0.25">
      <c r="A22" s="20">
        <v>17</v>
      </c>
      <c r="B22" s="6" t="s">
        <v>79</v>
      </c>
      <c r="C22" s="9" t="s">
        <v>30</v>
      </c>
      <c r="D22" s="47" t="s">
        <v>16</v>
      </c>
      <c r="E22" s="52">
        <v>2000</v>
      </c>
      <c r="F22" s="8"/>
      <c r="G22" s="37"/>
    </row>
    <row r="23" spans="1:7" ht="21" customHeight="1" x14ac:dyDescent="0.25">
      <c r="A23" s="19">
        <v>18</v>
      </c>
      <c r="B23" s="2" t="s">
        <v>73</v>
      </c>
      <c r="C23" s="3" t="s">
        <v>31</v>
      </c>
      <c r="D23" s="2" t="s">
        <v>16</v>
      </c>
      <c r="E23" s="16">
        <v>10</v>
      </c>
      <c r="F23" s="5"/>
      <c r="G23" s="38"/>
    </row>
    <row r="24" spans="1:7" ht="23.25" customHeight="1" x14ac:dyDescent="0.25">
      <c r="A24" s="20">
        <v>19</v>
      </c>
      <c r="B24" s="6" t="s">
        <v>80</v>
      </c>
      <c r="C24" s="7" t="s">
        <v>20</v>
      </c>
      <c r="D24" s="6" t="s">
        <v>17</v>
      </c>
      <c r="E24" s="15">
        <v>1</v>
      </c>
      <c r="F24" s="8"/>
      <c r="G24" s="37"/>
    </row>
    <row r="25" spans="1:7" ht="23.25" customHeight="1" x14ac:dyDescent="0.25">
      <c r="A25" s="19">
        <v>20</v>
      </c>
      <c r="B25" s="2" t="s">
        <v>81</v>
      </c>
      <c r="C25" s="4" t="s">
        <v>14</v>
      </c>
      <c r="D25" s="2" t="s">
        <v>18</v>
      </c>
      <c r="E25" s="16">
        <v>3</v>
      </c>
      <c r="F25" s="5"/>
      <c r="G25" s="38"/>
    </row>
    <row r="26" spans="1:7" ht="23.25" customHeight="1" x14ac:dyDescent="0.25">
      <c r="A26" s="20">
        <v>21</v>
      </c>
      <c r="B26" s="6" t="s">
        <v>73</v>
      </c>
      <c r="C26" s="7" t="s">
        <v>85</v>
      </c>
      <c r="D26" s="6" t="s">
        <v>17</v>
      </c>
      <c r="E26" s="15">
        <v>1</v>
      </c>
      <c r="F26" s="8">
        <v>266400</v>
      </c>
      <c r="G26" s="37">
        <f t="shared" ref="G26" si="0">F26*E26</f>
        <v>266400</v>
      </c>
    </row>
    <row r="27" spans="1:7" ht="30" customHeight="1" thickBot="1" x14ac:dyDescent="0.3">
      <c r="A27" s="73" t="s">
        <v>86</v>
      </c>
      <c r="B27" s="74"/>
      <c r="C27" s="74"/>
      <c r="D27" s="74"/>
      <c r="E27" s="74"/>
      <c r="F27" s="84"/>
      <c r="G27" s="39"/>
    </row>
    <row r="28" spans="1:7" ht="21" customHeight="1" x14ac:dyDescent="0.25">
      <c r="A28" s="1"/>
      <c r="B28" s="1"/>
      <c r="C28" s="10"/>
      <c r="D28" s="11"/>
      <c r="E28" s="17"/>
      <c r="F28" s="1"/>
      <c r="G28" s="1"/>
    </row>
    <row r="29" spans="1:7" ht="21" customHeight="1" thickBot="1" x14ac:dyDescent="0.3">
      <c r="A29" s="1"/>
      <c r="B29" s="1"/>
      <c r="C29" s="10"/>
      <c r="D29" s="11"/>
      <c r="E29" s="17"/>
      <c r="F29" s="13"/>
      <c r="G29" s="13"/>
    </row>
    <row r="30" spans="1:7" ht="21" customHeight="1" x14ac:dyDescent="0.25">
      <c r="A30" s="85" t="s">
        <v>24</v>
      </c>
      <c r="B30" s="86"/>
      <c r="C30" s="86"/>
      <c r="D30" s="86"/>
      <c r="E30" s="86"/>
      <c r="F30" s="86"/>
      <c r="G30" s="87"/>
    </row>
    <row r="31" spans="1:7" ht="21" customHeight="1" thickBot="1" x14ac:dyDescent="0.3">
      <c r="A31" s="88"/>
      <c r="B31" s="89"/>
      <c r="C31" s="89"/>
      <c r="D31" s="89"/>
      <c r="E31" s="89"/>
      <c r="F31" s="89"/>
      <c r="G31" s="90"/>
    </row>
    <row r="32" spans="1:7" ht="21" customHeight="1" thickBot="1" x14ac:dyDescent="0.3">
      <c r="A32" s="71" t="s">
        <v>32</v>
      </c>
      <c r="B32" s="72"/>
      <c r="C32" s="68" t="s">
        <v>33</v>
      </c>
      <c r="D32" s="69"/>
      <c r="E32" s="69"/>
      <c r="F32" s="69"/>
      <c r="G32" s="70"/>
    </row>
    <row r="33" spans="1:7" ht="21" customHeight="1" x14ac:dyDescent="0.25">
      <c r="A33" s="48" t="s">
        <v>53</v>
      </c>
      <c r="B33" s="49" t="s">
        <v>68</v>
      </c>
      <c r="C33" s="49" t="s">
        <v>0</v>
      </c>
      <c r="D33" s="49" t="s">
        <v>1</v>
      </c>
      <c r="E33" s="49" t="s">
        <v>2</v>
      </c>
      <c r="F33" s="49" t="s">
        <v>3</v>
      </c>
      <c r="G33" s="23" t="s">
        <v>19</v>
      </c>
    </row>
    <row r="34" spans="1:7" ht="21" customHeight="1" x14ac:dyDescent="0.25">
      <c r="A34" s="45">
        <v>1</v>
      </c>
      <c r="B34" s="6" t="s">
        <v>60</v>
      </c>
      <c r="C34" s="7" t="s">
        <v>28</v>
      </c>
      <c r="D34" s="21" t="s">
        <v>4</v>
      </c>
      <c r="E34" s="24">
        <f>256764/110</f>
        <v>2334.2181818181816</v>
      </c>
      <c r="F34" s="25"/>
      <c r="G34" s="26"/>
    </row>
    <row r="35" spans="1:7" ht="21" customHeight="1" x14ac:dyDescent="0.25">
      <c r="A35" s="19">
        <v>2</v>
      </c>
      <c r="B35" s="2" t="s">
        <v>61</v>
      </c>
      <c r="C35" s="4" t="s">
        <v>5</v>
      </c>
      <c r="D35" s="5" t="s">
        <v>6</v>
      </c>
      <c r="E35" s="27">
        <f>256764*0.4</f>
        <v>102705.60000000001</v>
      </c>
      <c r="F35" s="28"/>
      <c r="G35" s="29"/>
    </row>
    <row r="36" spans="1:7" ht="21" customHeight="1" x14ac:dyDescent="0.25">
      <c r="A36" s="45">
        <v>3</v>
      </c>
      <c r="B36" s="6" t="s">
        <v>62</v>
      </c>
      <c r="C36" s="51" t="s">
        <v>25</v>
      </c>
      <c r="D36" s="8" t="s">
        <v>16</v>
      </c>
      <c r="E36" s="24">
        <v>435</v>
      </c>
      <c r="F36" s="25" t="s">
        <v>27</v>
      </c>
      <c r="G36" s="26" t="s">
        <v>27</v>
      </c>
    </row>
    <row r="37" spans="1:7" ht="21" customHeight="1" x14ac:dyDescent="0.25">
      <c r="A37" s="19">
        <v>4</v>
      </c>
      <c r="B37" s="2" t="s">
        <v>63</v>
      </c>
      <c r="C37" s="3" t="s">
        <v>26</v>
      </c>
      <c r="D37" s="5" t="s">
        <v>16</v>
      </c>
      <c r="E37" s="27">
        <v>150</v>
      </c>
      <c r="F37" s="28" t="s">
        <v>27</v>
      </c>
      <c r="G37" s="29" t="s">
        <v>27</v>
      </c>
    </row>
    <row r="38" spans="1:7" ht="21" customHeight="1" x14ac:dyDescent="0.25">
      <c r="A38" s="45">
        <v>5</v>
      </c>
      <c r="B38" s="6" t="s">
        <v>64</v>
      </c>
      <c r="C38" s="9" t="s">
        <v>7</v>
      </c>
      <c r="D38" s="12" t="s">
        <v>15</v>
      </c>
      <c r="E38" s="30">
        <v>1715</v>
      </c>
      <c r="F38" s="25"/>
      <c r="G38" s="26"/>
    </row>
    <row r="39" spans="1:7" ht="21.75" customHeight="1" x14ac:dyDescent="0.25">
      <c r="A39" s="19">
        <v>6</v>
      </c>
      <c r="B39" s="2" t="s">
        <v>67</v>
      </c>
      <c r="C39" s="3" t="s">
        <v>10</v>
      </c>
      <c r="D39" s="22" t="s">
        <v>15</v>
      </c>
      <c r="E39" s="27">
        <v>4385</v>
      </c>
      <c r="F39" s="28"/>
      <c r="G39" s="29"/>
    </row>
    <row r="40" spans="1:7" ht="21" customHeight="1" x14ac:dyDescent="0.25">
      <c r="A40" s="45">
        <v>7</v>
      </c>
      <c r="B40" s="6" t="s">
        <v>67</v>
      </c>
      <c r="C40" s="9" t="s">
        <v>11</v>
      </c>
      <c r="D40" s="12" t="s">
        <v>15</v>
      </c>
      <c r="E40" s="30">
        <v>1540</v>
      </c>
      <c r="F40" s="25"/>
      <c r="G40" s="26"/>
    </row>
    <row r="41" spans="1:7" ht="21" customHeight="1" x14ac:dyDescent="0.25">
      <c r="A41" s="19">
        <v>8</v>
      </c>
      <c r="B41" s="2" t="s">
        <v>65</v>
      </c>
      <c r="C41" s="3" t="s">
        <v>8</v>
      </c>
      <c r="D41" s="2" t="s">
        <v>15</v>
      </c>
      <c r="E41" s="27">
        <v>270</v>
      </c>
      <c r="F41" s="31"/>
      <c r="G41" s="29"/>
    </row>
    <row r="42" spans="1:7" ht="21" customHeight="1" x14ac:dyDescent="0.25">
      <c r="A42" s="45">
        <v>9</v>
      </c>
      <c r="B42" s="6" t="s">
        <v>69</v>
      </c>
      <c r="C42" s="9" t="s">
        <v>12</v>
      </c>
      <c r="D42" s="12" t="s">
        <v>15</v>
      </c>
      <c r="E42" s="30">
        <v>154</v>
      </c>
      <c r="F42" s="25"/>
      <c r="G42" s="26"/>
    </row>
    <row r="43" spans="1:7" ht="21" customHeight="1" x14ac:dyDescent="0.25">
      <c r="A43" s="19">
        <v>10</v>
      </c>
      <c r="B43" s="2" t="s">
        <v>73</v>
      </c>
      <c r="C43" s="4" t="s">
        <v>85</v>
      </c>
      <c r="D43" s="2" t="s">
        <v>17</v>
      </c>
      <c r="E43" s="16">
        <v>1</v>
      </c>
      <c r="F43" s="5">
        <v>51600</v>
      </c>
      <c r="G43" s="38">
        <v>51600</v>
      </c>
    </row>
    <row r="44" spans="1:7" ht="27.75" customHeight="1" thickBot="1" x14ac:dyDescent="0.3">
      <c r="A44" s="73" t="s">
        <v>86</v>
      </c>
      <c r="B44" s="74"/>
      <c r="C44" s="74"/>
      <c r="D44" s="74"/>
      <c r="E44" s="74"/>
      <c r="F44" s="74"/>
      <c r="G44" s="33"/>
    </row>
    <row r="45" spans="1:7" ht="15.75" thickBot="1" x14ac:dyDescent="0.3">
      <c r="A45" s="71" t="s">
        <v>35</v>
      </c>
      <c r="B45" s="72"/>
      <c r="C45" s="68" t="s">
        <v>34</v>
      </c>
      <c r="D45" s="69"/>
      <c r="E45" s="69"/>
      <c r="F45" s="69"/>
      <c r="G45" s="70"/>
    </row>
    <row r="46" spans="1:7" ht="21" customHeight="1" x14ac:dyDescent="0.25">
      <c r="A46" s="48" t="s">
        <v>53</v>
      </c>
      <c r="B46" s="49" t="s">
        <v>68</v>
      </c>
      <c r="C46" s="49" t="s">
        <v>0</v>
      </c>
      <c r="D46" s="49" t="s">
        <v>1</v>
      </c>
      <c r="E46" s="49" t="s">
        <v>2</v>
      </c>
      <c r="F46" s="49" t="s">
        <v>3</v>
      </c>
      <c r="G46" s="23" t="s">
        <v>19</v>
      </c>
    </row>
    <row r="47" spans="1:7" ht="21" customHeight="1" x14ac:dyDescent="0.25">
      <c r="A47" s="45">
        <v>1</v>
      </c>
      <c r="B47" s="6" t="s">
        <v>60</v>
      </c>
      <c r="C47" s="7" t="s">
        <v>28</v>
      </c>
      <c r="D47" s="21" t="s">
        <v>4</v>
      </c>
      <c r="E47" s="24">
        <f>392743/110</f>
        <v>3570.3909090909092</v>
      </c>
      <c r="F47" s="25"/>
      <c r="G47" s="26"/>
    </row>
    <row r="48" spans="1:7" ht="21" customHeight="1" x14ac:dyDescent="0.25">
      <c r="A48" s="19">
        <v>2</v>
      </c>
      <c r="B48" s="2" t="s">
        <v>61</v>
      </c>
      <c r="C48" s="4" t="s">
        <v>5</v>
      </c>
      <c r="D48" s="5" t="s">
        <v>6</v>
      </c>
      <c r="E48" s="27">
        <f>392743*0.4</f>
        <v>157097.20000000001</v>
      </c>
      <c r="F48" s="28"/>
      <c r="G48" s="29"/>
    </row>
    <row r="49" spans="1:7" ht="21" customHeight="1" x14ac:dyDescent="0.25">
      <c r="A49" s="20">
        <v>3</v>
      </c>
      <c r="B49" s="6" t="s">
        <v>73</v>
      </c>
      <c r="C49" s="7" t="s">
        <v>85</v>
      </c>
      <c r="D49" s="6" t="s">
        <v>17</v>
      </c>
      <c r="E49" s="15">
        <v>1</v>
      </c>
      <c r="F49" s="8">
        <v>78000</v>
      </c>
      <c r="G49" s="37">
        <v>78000</v>
      </c>
    </row>
    <row r="50" spans="1:7" ht="30" customHeight="1" thickBot="1" x14ac:dyDescent="0.3">
      <c r="A50" s="73" t="s">
        <v>86</v>
      </c>
      <c r="B50" s="74"/>
      <c r="C50" s="74"/>
      <c r="D50" s="74"/>
      <c r="E50" s="74"/>
      <c r="F50" s="74"/>
      <c r="G50" s="33"/>
    </row>
    <row r="51" spans="1:7" ht="21" customHeight="1" thickBot="1" x14ac:dyDescent="0.3">
      <c r="A51" s="71" t="s">
        <v>37</v>
      </c>
      <c r="B51" s="72"/>
      <c r="C51" s="68" t="s">
        <v>36</v>
      </c>
      <c r="D51" s="69"/>
      <c r="E51" s="69"/>
      <c r="F51" s="69"/>
      <c r="G51" s="70"/>
    </row>
    <row r="52" spans="1:7" ht="21" customHeight="1" x14ac:dyDescent="0.25">
      <c r="A52" s="48" t="s">
        <v>53</v>
      </c>
      <c r="B52" s="49" t="s">
        <v>68</v>
      </c>
      <c r="C52" s="49" t="s">
        <v>0</v>
      </c>
      <c r="D52" s="49" t="s">
        <v>1</v>
      </c>
      <c r="E52" s="49" t="s">
        <v>2</v>
      </c>
      <c r="F52" s="49" t="s">
        <v>3</v>
      </c>
      <c r="G52" s="23" t="s">
        <v>19</v>
      </c>
    </row>
    <row r="53" spans="1:7" ht="21" customHeight="1" x14ac:dyDescent="0.25">
      <c r="A53" s="45">
        <v>1</v>
      </c>
      <c r="B53" s="6" t="s">
        <v>60</v>
      </c>
      <c r="C53" s="7" t="s">
        <v>28</v>
      </c>
      <c r="D53" s="21" t="s">
        <v>4</v>
      </c>
      <c r="E53" s="24">
        <f>42429/110</f>
        <v>385.71818181818179</v>
      </c>
      <c r="F53" s="25"/>
      <c r="G53" s="26"/>
    </row>
    <row r="54" spans="1:7" ht="21" customHeight="1" x14ac:dyDescent="0.25">
      <c r="A54" s="19">
        <v>2</v>
      </c>
      <c r="B54" s="2" t="s">
        <v>61</v>
      </c>
      <c r="C54" s="4" t="s">
        <v>5</v>
      </c>
      <c r="D54" s="5" t="s">
        <v>6</v>
      </c>
      <c r="E54" s="27">
        <f>42429*0.4</f>
        <v>16971.600000000002</v>
      </c>
      <c r="F54" s="28"/>
      <c r="G54" s="29"/>
    </row>
    <row r="55" spans="1:7" ht="21" customHeight="1" x14ac:dyDescent="0.25">
      <c r="A55" s="20">
        <v>3</v>
      </c>
      <c r="B55" s="6" t="s">
        <v>73</v>
      </c>
      <c r="C55" s="7" t="s">
        <v>85</v>
      </c>
      <c r="D55" s="6" t="s">
        <v>17</v>
      </c>
      <c r="E55" s="15">
        <v>1</v>
      </c>
      <c r="F55" s="8">
        <v>8500</v>
      </c>
      <c r="G55" s="37">
        <f t="shared" ref="G55" si="1">F55*E55</f>
        <v>8500</v>
      </c>
    </row>
    <row r="56" spans="1:7" ht="24.75" customHeight="1" thickBot="1" x14ac:dyDescent="0.3">
      <c r="A56" s="73" t="s">
        <v>86</v>
      </c>
      <c r="B56" s="74"/>
      <c r="C56" s="74"/>
      <c r="D56" s="74"/>
      <c r="E56" s="74"/>
      <c r="F56" s="74"/>
      <c r="G56" s="33"/>
    </row>
    <row r="57" spans="1:7" x14ac:dyDescent="0.25">
      <c r="A57" s="40"/>
      <c r="B57" s="40"/>
      <c r="C57" s="40"/>
      <c r="D57" s="40"/>
      <c r="E57" s="40"/>
      <c r="F57" s="40"/>
      <c r="G57" s="41"/>
    </row>
    <row r="58" spans="1:7" ht="15.75" thickBot="1" x14ac:dyDescent="0.3">
      <c r="A58" s="40"/>
      <c r="B58" s="40"/>
      <c r="C58" s="40"/>
      <c r="D58" s="40"/>
      <c r="E58" s="40"/>
      <c r="F58" s="40"/>
      <c r="G58" s="41"/>
    </row>
    <row r="59" spans="1:7" x14ac:dyDescent="0.25">
      <c r="A59" s="75" t="s">
        <v>54</v>
      </c>
      <c r="B59" s="76"/>
      <c r="C59" s="76"/>
      <c r="D59" s="76"/>
      <c r="E59" s="76"/>
      <c r="F59" s="76"/>
      <c r="G59" s="77"/>
    </row>
    <row r="60" spans="1:7" ht="15.75" thickBot="1" x14ac:dyDescent="0.3">
      <c r="A60" s="78"/>
      <c r="B60" s="79"/>
      <c r="C60" s="79"/>
      <c r="D60" s="79"/>
      <c r="E60" s="79"/>
      <c r="F60" s="79"/>
      <c r="G60" s="80"/>
    </row>
    <row r="61" spans="1:7" ht="21" customHeight="1" thickBot="1" x14ac:dyDescent="0.3">
      <c r="A61" s="71" t="s">
        <v>38</v>
      </c>
      <c r="B61" s="72"/>
      <c r="C61" s="68" t="s">
        <v>39</v>
      </c>
      <c r="D61" s="69"/>
      <c r="E61" s="69"/>
      <c r="F61" s="69"/>
      <c r="G61" s="70"/>
    </row>
    <row r="62" spans="1:7" ht="21" customHeight="1" x14ac:dyDescent="0.25">
      <c r="A62" s="48" t="s">
        <v>53</v>
      </c>
      <c r="B62" s="49" t="s">
        <v>68</v>
      </c>
      <c r="C62" s="49" t="s">
        <v>0</v>
      </c>
      <c r="D62" s="49" t="s">
        <v>1</v>
      </c>
      <c r="E62" s="49" t="s">
        <v>2</v>
      </c>
      <c r="F62" s="49" t="s">
        <v>3</v>
      </c>
      <c r="G62" s="23" t="s">
        <v>19</v>
      </c>
    </row>
    <row r="63" spans="1:7" ht="21" customHeight="1" x14ac:dyDescent="0.25">
      <c r="A63" s="45">
        <v>1</v>
      </c>
      <c r="B63" s="6" t="s">
        <v>60</v>
      </c>
      <c r="C63" s="7" t="s">
        <v>28</v>
      </c>
      <c r="D63" s="21" t="s">
        <v>4</v>
      </c>
      <c r="E63" s="24">
        <f>2780/110</f>
        <v>25.272727272727273</v>
      </c>
      <c r="F63" s="25"/>
      <c r="G63" s="26"/>
    </row>
    <row r="64" spans="1:7" ht="21" customHeight="1" x14ac:dyDescent="0.25">
      <c r="A64" s="19">
        <v>2</v>
      </c>
      <c r="B64" s="2" t="s">
        <v>61</v>
      </c>
      <c r="C64" s="4" t="s">
        <v>5</v>
      </c>
      <c r="D64" s="5" t="s">
        <v>6</v>
      </c>
      <c r="E64" s="27">
        <f>2780*0.4</f>
        <v>1112</v>
      </c>
      <c r="F64" s="28"/>
      <c r="G64" s="29"/>
    </row>
    <row r="65" spans="1:7" ht="21" customHeight="1" x14ac:dyDescent="0.25">
      <c r="A65" s="20">
        <v>3</v>
      </c>
      <c r="B65" s="6" t="s">
        <v>62</v>
      </c>
      <c r="C65" s="51" t="s">
        <v>25</v>
      </c>
      <c r="D65" s="8" t="s">
        <v>16</v>
      </c>
      <c r="E65" s="24">
        <f>2465/40</f>
        <v>61.625</v>
      </c>
      <c r="F65" s="25" t="s">
        <v>27</v>
      </c>
      <c r="G65" s="26" t="s">
        <v>27</v>
      </c>
    </row>
    <row r="66" spans="1:7" ht="21" customHeight="1" x14ac:dyDescent="0.25">
      <c r="A66" s="19">
        <v>4</v>
      </c>
      <c r="B66" s="2" t="s">
        <v>84</v>
      </c>
      <c r="C66" s="3" t="s">
        <v>40</v>
      </c>
      <c r="D66" s="2" t="s">
        <v>15</v>
      </c>
      <c r="E66" s="27">
        <v>2465</v>
      </c>
      <c r="F66" s="31"/>
      <c r="G66" s="29"/>
    </row>
    <row r="67" spans="1:7" ht="21" customHeight="1" x14ac:dyDescent="0.25">
      <c r="A67" s="32">
        <v>5</v>
      </c>
      <c r="B67" s="12" t="s">
        <v>73</v>
      </c>
      <c r="C67" s="9" t="s">
        <v>87</v>
      </c>
      <c r="D67" s="12" t="s">
        <v>16</v>
      </c>
      <c r="E67" s="30">
        <v>6</v>
      </c>
      <c r="F67" s="25"/>
      <c r="G67" s="26"/>
    </row>
    <row r="68" spans="1:7" ht="21" customHeight="1" x14ac:dyDescent="0.25">
      <c r="A68" s="55">
        <v>6</v>
      </c>
      <c r="B68" s="6" t="s">
        <v>73</v>
      </c>
      <c r="C68" s="7" t="s">
        <v>85</v>
      </c>
      <c r="D68" s="6" t="s">
        <v>17</v>
      </c>
      <c r="E68" s="15">
        <v>1</v>
      </c>
      <c r="F68" s="8">
        <v>1000</v>
      </c>
      <c r="G68" s="37">
        <f t="shared" ref="G68" si="2">F68*E68</f>
        <v>1000</v>
      </c>
    </row>
    <row r="69" spans="1:7" ht="27.75" customHeight="1" thickBot="1" x14ac:dyDescent="0.3">
      <c r="A69" s="73" t="s">
        <v>86</v>
      </c>
      <c r="B69" s="74"/>
      <c r="C69" s="74"/>
      <c r="D69" s="74"/>
      <c r="E69" s="74"/>
      <c r="F69" s="74"/>
      <c r="G69" s="33"/>
    </row>
    <row r="70" spans="1:7" ht="21" customHeight="1" thickBot="1" x14ac:dyDescent="0.3">
      <c r="A70" s="71" t="s">
        <v>42</v>
      </c>
      <c r="B70" s="72"/>
      <c r="C70" s="68" t="s">
        <v>22</v>
      </c>
      <c r="D70" s="69"/>
      <c r="E70" s="69"/>
      <c r="F70" s="69"/>
      <c r="G70" s="70"/>
    </row>
    <row r="71" spans="1:7" ht="21" customHeight="1" x14ac:dyDescent="0.25">
      <c r="A71" s="48" t="s">
        <v>53</v>
      </c>
      <c r="B71" s="49" t="s">
        <v>68</v>
      </c>
      <c r="C71" s="49" t="s">
        <v>0</v>
      </c>
      <c r="D71" s="49" t="s">
        <v>1</v>
      </c>
      <c r="E71" s="49" t="s">
        <v>2</v>
      </c>
      <c r="F71" s="49" t="s">
        <v>3</v>
      </c>
      <c r="G71" s="23" t="s">
        <v>19</v>
      </c>
    </row>
    <row r="72" spans="1:7" ht="21" customHeight="1" x14ac:dyDescent="0.25">
      <c r="A72" s="45">
        <v>1</v>
      </c>
      <c r="B72" s="6" t="s">
        <v>60</v>
      </c>
      <c r="C72" s="7" t="s">
        <v>28</v>
      </c>
      <c r="D72" s="21" t="s">
        <v>4</v>
      </c>
      <c r="E72" s="24">
        <f>5259/110</f>
        <v>47.809090909090912</v>
      </c>
      <c r="F72" s="25"/>
      <c r="G72" s="26"/>
    </row>
    <row r="73" spans="1:7" ht="21" customHeight="1" x14ac:dyDescent="0.25">
      <c r="A73" s="19">
        <v>2</v>
      </c>
      <c r="B73" s="2" t="s">
        <v>61</v>
      </c>
      <c r="C73" s="4" t="s">
        <v>5</v>
      </c>
      <c r="D73" s="5" t="s">
        <v>6</v>
      </c>
      <c r="E73" s="27">
        <f>5259*0.4</f>
        <v>2103.6</v>
      </c>
      <c r="F73" s="28"/>
      <c r="G73" s="29"/>
    </row>
    <row r="74" spans="1:7" ht="21" customHeight="1" x14ac:dyDescent="0.25">
      <c r="A74" s="20">
        <v>3</v>
      </c>
      <c r="B74" s="6" t="s">
        <v>62</v>
      </c>
      <c r="C74" s="51" t="s">
        <v>25</v>
      </c>
      <c r="D74" s="8" t="s">
        <v>16</v>
      </c>
      <c r="E74" s="24">
        <f>2697/40</f>
        <v>67.424999999999997</v>
      </c>
      <c r="F74" s="25" t="s">
        <v>27</v>
      </c>
      <c r="G74" s="26" t="s">
        <v>27</v>
      </c>
    </row>
    <row r="75" spans="1:7" ht="21" customHeight="1" x14ac:dyDescent="0.25">
      <c r="A75" s="19">
        <v>4</v>
      </c>
      <c r="B75" s="2" t="s">
        <v>84</v>
      </c>
      <c r="C75" s="3" t="s">
        <v>40</v>
      </c>
      <c r="D75" s="2" t="s">
        <v>15</v>
      </c>
      <c r="E75" s="27">
        <v>2697</v>
      </c>
      <c r="F75" s="31"/>
      <c r="G75" s="29"/>
    </row>
    <row r="76" spans="1:7" ht="21" customHeight="1" x14ac:dyDescent="0.25">
      <c r="A76" s="32">
        <v>5</v>
      </c>
      <c r="B76" s="12" t="s">
        <v>73</v>
      </c>
      <c r="C76" s="9" t="s">
        <v>41</v>
      </c>
      <c r="D76" s="12" t="s">
        <v>16</v>
      </c>
      <c r="E76" s="30">
        <v>8</v>
      </c>
      <c r="F76" s="25"/>
      <c r="G76" s="26"/>
    </row>
    <row r="77" spans="1:7" ht="17.25" customHeight="1" x14ac:dyDescent="0.25">
      <c r="A77" s="56">
        <v>6</v>
      </c>
      <c r="B77" s="2" t="s">
        <v>73</v>
      </c>
      <c r="C77" s="4" t="s">
        <v>85</v>
      </c>
      <c r="D77" s="2" t="s">
        <v>17</v>
      </c>
      <c r="E77" s="16">
        <v>1</v>
      </c>
      <c r="F77" s="5">
        <v>1600</v>
      </c>
      <c r="G77" s="38">
        <f t="shared" ref="G77" si="3">F77*E77</f>
        <v>1600</v>
      </c>
    </row>
    <row r="78" spans="1:7" ht="30" customHeight="1" thickBot="1" x14ac:dyDescent="0.3">
      <c r="A78" s="73" t="s">
        <v>86</v>
      </c>
      <c r="B78" s="74"/>
      <c r="C78" s="74"/>
      <c r="D78" s="74"/>
      <c r="E78" s="74"/>
      <c r="F78" s="74"/>
      <c r="G78" s="33"/>
    </row>
    <row r="79" spans="1:7" ht="21" customHeight="1" thickBot="1" x14ac:dyDescent="0.3">
      <c r="A79" s="71" t="s">
        <v>45</v>
      </c>
      <c r="B79" s="72"/>
      <c r="C79" s="68" t="s">
        <v>23</v>
      </c>
      <c r="D79" s="69"/>
      <c r="E79" s="69"/>
      <c r="F79" s="69"/>
      <c r="G79" s="70"/>
    </row>
    <row r="80" spans="1:7" ht="21" customHeight="1" x14ac:dyDescent="0.25">
      <c r="A80" s="48" t="s">
        <v>53</v>
      </c>
      <c r="B80" s="49" t="s">
        <v>68</v>
      </c>
      <c r="C80" s="49" t="s">
        <v>0</v>
      </c>
      <c r="D80" s="49" t="s">
        <v>1</v>
      </c>
      <c r="E80" s="49" t="s">
        <v>2</v>
      </c>
      <c r="F80" s="49" t="s">
        <v>3</v>
      </c>
      <c r="G80" s="23" t="s">
        <v>19</v>
      </c>
    </row>
    <row r="81" spans="1:7" ht="21" customHeight="1" x14ac:dyDescent="0.25">
      <c r="A81" s="45">
        <v>1</v>
      </c>
      <c r="B81" s="6" t="s">
        <v>60</v>
      </c>
      <c r="C81" s="7" t="s">
        <v>28</v>
      </c>
      <c r="D81" s="21" t="s">
        <v>4</v>
      </c>
      <c r="E81" s="24">
        <f>28969/110</f>
        <v>263.35454545454547</v>
      </c>
      <c r="F81" s="25"/>
      <c r="G81" s="26"/>
    </row>
    <row r="82" spans="1:7" ht="21" customHeight="1" x14ac:dyDescent="0.25">
      <c r="A82" s="19">
        <v>2</v>
      </c>
      <c r="B82" s="2" t="s">
        <v>61</v>
      </c>
      <c r="C82" s="4" t="s">
        <v>5</v>
      </c>
      <c r="D82" s="5" t="s">
        <v>6</v>
      </c>
      <c r="E82" s="27">
        <f>28969*0.4</f>
        <v>11587.6</v>
      </c>
      <c r="F82" s="28"/>
      <c r="G82" s="29"/>
    </row>
    <row r="83" spans="1:7" ht="21" customHeight="1" x14ac:dyDescent="0.25">
      <c r="A83" s="20">
        <v>3</v>
      </c>
      <c r="B83" s="6" t="s">
        <v>62</v>
      </c>
      <c r="C83" s="51" t="s">
        <v>25</v>
      </c>
      <c r="D83" s="8" t="s">
        <v>16</v>
      </c>
      <c r="E83" s="24">
        <v>360</v>
      </c>
      <c r="F83" s="25" t="s">
        <v>27</v>
      </c>
      <c r="G83" s="26" t="s">
        <v>27</v>
      </c>
    </row>
    <row r="84" spans="1:7" ht="21" customHeight="1" x14ac:dyDescent="0.25">
      <c r="A84" s="19">
        <v>4</v>
      </c>
      <c r="B84" s="2" t="s">
        <v>84</v>
      </c>
      <c r="C84" s="3" t="s">
        <v>40</v>
      </c>
      <c r="D84" s="2" t="s">
        <v>15</v>
      </c>
      <c r="E84" s="27">
        <v>13961</v>
      </c>
      <c r="F84" s="31"/>
      <c r="G84" s="29"/>
    </row>
    <row r="85" spans="1:7" ht="21" customHeight="1" x14ac:dyDescent="0.25">
      <c r="A85" s="20">
        <v>5</v>
      </c>
      <c r="B85" s="6" t="s">
        <v>73</v>
      </c>
      <c r="C85" s="9" t="s">
        <v>43</v>
      </c>
      <c r="D85" s="6" t="s">
        <v>15</v>
      </c>
      <c r="E85" s="24">
        <v>1551</v>
      </c>
      <c r="F85" s="42"/>
      <c r="G85" s="43"/>
    </row>
    <row r="86" spans="1:7" ht="21" customHeight="1" x14ac:dyDescent="0.25">
      <c r="A86" s="19">
        <v>6</v>
      </c>
      <c r="B86" s="2" t="s">
        <v>69</v>
      </c>
      <c r="C86" s="3" t="s">
        <v>44</v>
      </c>
      <c r="D86" s="2" t="s">
        <v>15</v>
      </c>
      <c r="E86" s="27">
        <v>108</v>
      </c>
      <c r="F86" s="31"/>
      <c r="G86" s="29"/>
    </row>
    <row r="87" spans="1:7" ht="21" customHeight="1" x14ac:dyDescent="0.25">
      <c r="A87" s="20">
        <v>7</v>
      </c>
      <c r="B87" s="6" t="s">
        <v>73</v>
      </c>
      <c r="C87" s="9" t="s">
        <v>41</v>
      </c>
      <c r="D87" s="6" t="s">
        <v>16</v>
      </c>
      <c r="E87" s="24">
        <v>18</v>
      </c>
      <c r="F87" s="44"/>
      <c r="G87" s="43"/>
    </row>
    <row r="88" spans="1:7" ht="21" customHeight="1" x14ac:dyDescent="0.25">
      <c r="A88" s="56">
        <v>8</v>
      </c>
      <c r="B88" s="2" t="s">
        <v>73</v>
      </c>
      <c r="C88" s="4" t="s">
        <v>85</v>
      </c>
      <c r="D88" s="2" t="s">
        <v>17</v>
      </c>
      <c r="E88" s="16">
        <v>1</v>
      </c>
      <c r="F88" s="5">
        <v>7500</v>
      </c>
      <c r="G88" s="38">
        <f t="shared" ref="G88" si="4">F88*E88</f>
        <v>7500</v>
      </c>
    </row>
    <row r="89" spans="1:7" ht="24.75" customHeight="1" thickBot="1" x14ac:dyDescent="0.3">
      <c r="A89" s="73" t="s">
        <v>86</v>
      </c>
      <c r="B89" s="74"/>
      <c r="C89" s="74"/>
      <c r="D89" s="74"/>
      <c r="E89" s="74"/>
      <c r="F89" s="74"/>
      <c r="G89" s="33"/>
    </row>
    <row r="90" spans="1:7" ht="21" customHeight="1" thickBot="1" x14ac:dyDescent="0.3">
      <c r="A90" s="71" t="s">
        <v>46</v>
      </c>
      <c r="B90" s="72"/>
      <c r="C90" s="68" t="s">
        <v>47</v>
      </c>
      <c r="D90" s="69"/>
      <c r="E90" s="69"/>
      <c r="F90" s="69"/>
      <c r="G90" s="70"/>
    </row>
    <row r="91" spans="1:7" ht="21" customHeight="1" x14ac:dyDescent="0.25">
      <c r="A91" s="48" t="s">
        <v>53</v>
      </c>
      <c r="B91" s="49" t="s">
        <v>68</v>
      </c>
      <c r="C91" s="49" t="s">
        <v>0</v>
      </c>
      <c r="D91" s="49" t="s">
        <v>1</v>
      </c>
      <c r="E91" s="49" t="s">
        <v>2</v>
      </c>
      <c r="F91" s="49" t="s">
        <v>3</v>
      </c>
      <c r="G91" s="23" t="s">
        <v>19</v>
      </c>
    </row>
    <row r="92" spans="1:7" ht="21" customHeight="1" x14ac:dyDescent="0.25">
      <c r="A92" s="45">
        <v>1</v>
      </c>
      <c r="B92" s="6" t="s">
        <v>60</v>
      </c>
      <c r="C92" s="7" t="s">
        <v>28</v>
      </c>
      <c r="D92" s="21" t="s">
        <v>4</v>
      </c>
      <c r="E92" s="24">
        <f>1098/110</f>
        <v>9.9818181818181824</v>
      </c>
      <c r="F92" s="25"/>
      <c r="G92" s="26"/>
    </row>
    <row r="93" spans="1:7" ht="21" customHeight="1" x14ac:dyDescent="0.25">
      <c r="A93" s="19">
        <v>2</v>
      </c>
      <c r="B93" s="2" t="s">
        <v>61</v>
      </c>
      <c r="C93" s="4" t="s">
        <v>5</v>
      </c>
      <c r="D93" s="5" t="s">
        <v>6</v>
      </c>
      <c r="E93" s="27">
        <f>1098*0.4</f>
        <v>439.20000000000005</v>
      </c>
      <c r="F93" s="28"/>
      <c r="G93" s="29"/>
    </row>
    <row r="94" spans="1:7" ht="21" customHeight="1" x14ac:dyDescent="0.25">
      <c r="A94" s="20">
        <v>3</v>
      </c>
      <c r="B94" s="6" t="s">
        <v>62</v>
      </c>
      <c r="C94" s="51" t="s">
        <v>25</v>
      </c>
      <c r="D94" s="8" t="s">
        <v>16</v>
      </c>
      <c r="E94" s="24">
        <v>40</v>
      </c>
      <c r="F94" s="25" t="s">
        <v>27</v>
      </c>
      <c r="G94" s="26" t="s">
        <v>27</v>
      </c>
    </row>
    <row r="95" spans="1:7" ht="21" customHeight="1" x14ac:dyDescent="0.25">
      <c r="A95" s="19">
        <v>4</v>
      </c>
      <c r="B95" s="2" t="s">
        <v>69</v>
      </c>
      <c r="C95" s="3" t="s">
        <v>12</v>
      </c>
      <c r="D95" s="5" t="s">
        <v>15</v>
      </c>
      <c r="E95" s="27">
        <v>22</v>
      </c>
      <c r="F95" s="28"/>
      <c r="G95" s="29"/>
    </row>
    <row r="96" spans="1:7" ht="21" customHeight="1" x14ac:dyDescent="0.25">
      <c r="A96" s="20">
        <v>5</v>
      </c>
      <c r="B96" s="6" t="s">
        <v>84</v>
      </c>
      <c r="C96" s="9" t="s">
        <v>40</v>
      </c>
      <c r="D96" s="6" t="s">
        <v>15</v>
      </c>
      <c r="E96" s="24">
        <v>586</v>
      </c>
      <c r="F96" s="42"/>
      <c r="G96" s="43"/>
    </row>
    <row r="97" spans="1:7" ht="21" customHeight="1" x14ac:dyDescent="0.25">
      <c r="A97" s="19">
        <v>6</v>
      </c>
      <c r="B97" s="2" t="s">
        <v>73</v>
      </c>
      <c r="C97" s="3" t="s">
        <v>41</v>
      </c>
      <c r="D97" s="2" t="s">
        <v>16</v>
      </c>
      <c r="E97" s="27">
        <v>2</v>
      </c>
      <c r="F97" s="28"/>
      <c r="G97" s="29"/>
    </row>
    <row r="98" spans="1:7" ht="21" customHeight="1" x14ac:dyDescent="0.25">
      <c r="A98" s="57">
        <v>7</v>
      </c>
      <c r="B98" s="6" t="s">
        <v>73</v>
      </c>
      <c r="C98" s="7" t="s">
        <v>85</v>
      </c>
      <c r="D98" s="6" t="s">
        <v>17</v>
      </c>
      <c r="E98" s="15">
        <v>1</v>
      </c>
      <c r="F98" s="8">
        <v>400</v>
      </c>
      <c r="G98" s="37">
        <f t="shared" ref="G98" si="5">F98*E98</f>
        <v>400</v>
      </c>
    </row>
    <row r="99" spans="1:7" ht="24.75" customHeight="1" thickBot="1" x14ac:dyDescent="0.3">
      <c r="A99" s="73" t="s">
        <v>86</v>
      </c>
      <c r="B99" s="74"/>
      <c r="C99" s="74"/>
      <c r="D99" s="74"/>
      <c r="E99" s="74"/>
      <c r="F99" s="74"/>
      <c r="G99" s="33"/>
    </row>
    <row r="100" spans="1:7" ht="21" customHeight="1" thickBot="1" x14ac:dyDescent="0.3">
      <c r="A100" s="71" t="s">
        <v>48</v>
      </c>
      <c r="B100" s="72"/>
      <c r="C100" s="68" t="s">
        <v>21</v>
      </c>
      <c r="D100" s="69"/>
      <c r="E100" s="69"/>
      <c r="F100" s="69"/>
      <c r="G100" s="70"/>
    </row>
    <row r="101" spans="1:7" ht="21" customHeight="1" x14ac:dyDescent="0.25">
      <c r="A101" s="48" t="s">
        <v>53</v>
      </c>
      <c r="B101" s="49" t="s">
        <v>68</v>
      </c>
      <c r="C101" s="49" t="s">
        <v>0</v>
      </c>
      <c r="D101" s="49" t="s">
        <v>1</v>
      </c>
      <c r="E101" s="49" t="s">
        <v>2</v>
      </c>
      <c r="F101" s="49" t="s">
        <v>3</v>
      </c>
      <c r="G101" s="23" t="s">
        <v>19</v>
      </c>
    </row>
    <row r="102" spans="1:7" ht="21" customHeight="1" x14ac:dyDescent="0.25">
      <c r="A102" s="45">
        <v>1</v>
      </c>
      <c r="B102" s="6" t="s">
        <v>60</v>
      </c>
      <c r="C102" s="7" t="s">
        <v>28</v>
      </c>
      <c r="D102" s="21" t="s">
        <v>4</v>
      </c>
      <c r="E102" s="24">
        <f>9074/110</f>
        <v>82.490909090909085</v>
      </c>
      <c r="F102" s="25"/>
      <c r="G102" s="26"/>
    </row>
    <row r="103" spans="1:7" ht="21" customHeight="1" x14ac:dyDescent="0.25">
      <c r="A103" s="19">
        <v>2</v>
      </c>
      <c r="B103" s="2" t="s">
        <v>61</v>
      </c>
      <c r="C103" s="4" t="s">
        <v>5</v>
      </c>
      <c r="D103" s="5" t="s">
        <v>6</v>
      </c>
      <c r="E103" s="27">
        <f>9074*0.4</f>
        <v>3629.6000000000004</v>
      </c>
      <c r="F103" s="28"/>
      <c r="G103" s="29"/>
    </row>
    <row r="104" spans="1:7" ht="21" customHeight="1" x14ac:dyDescent="0.25">
      <c r="A104" s="20">
        <v>3</v>
      </c>
      <c r="B104" s="6" t="s">
        <v>62</v>
      </c>
      <c r="C104" s="51" t="s">
        <v>25</v>
      </c>
      <c r="D104" s="8" t="s">
        <v>16</v>
      </c>
      <c r="E104" s="24">
        <f>5445/18</f>
        <v>302.5</v>
      </c>
      <c r="F104" s="25" t="s">
        <v>27</v>
      </c>
      <c r="G104" s="26" t="s">
        <v>27</v>
      </c>
    </row>
    <row r="105" spans="1:7" ht="21" customHeight="1" x14ac:dyDescent="0.25">
      <c r="A105" s="19">
        <v>4</v>
      </c>
      <c r="B105" s="2" t="s">
        <v>84</v>
      </c>
      <c r="C105" s="3" t="s">
        <v>40</v>
      </c>
      <c r="D105" s="2" t="s">
        <v>15</v>
      </c>
      <c r="E105" s="27">
        <v>5445</v>
      </c>
      <c r="F105" s="31"/>
      <c r="G105" s="29"/>
    </row>
    <row r="106" spans="1:7" ht="21" customHeight="1" x14ac:dyDescent="0.25">
      <c r="A106" s="57">
        <v>5</v>
      </c>
      <c r="B106" s="6" t="s">
        <v>73</v>
      </c>
      <c r="C106" s="7" t="s">
        <v>85</v>
      </c>
      <c r="D106" s="6" t="s">
        <v>17</v>
      </c>
      <c r="E106" s="15">
        <v>1</v>
      </c>
      <c r="F106" s="8">
        <v>2100</v>
      </c>
      <c r="G106" s="37">
        <f t="shared" ref="G106" si="6">F106*E106</f>
        <v>2100</v>
      </c>
    </row>
    <row r="107" spans="1:7" ht="27.75" customHeight="1" thickBot="1" x14ac:dyDescent="0.3">
      <c r="A107" s="73" t="s">
        <v>86</v>
      </c>
      <c r="B107" s="74"/>
      <c r="C107" s="74"/>
      <c r="D107" s="74"/>
      <c r="E107" s="74"/>
      <c r="F107" s="74"/>
      <c r="G107" s="33"/>
    </row>
    <row r="108" spans="1:7" ht="21" customHeight="1" thickBot="1" x14ac:dyDescent="0.3">
      <c r="A108" s="71" t="s">
        <v>49</v>
      </c>
      <c r="B108" s="72"/>
      <c r="C108" s="68" t="s">
        <v>50</v>
      </c>
      <c r="D108" s="69"/>
      <c r="E108" s="69"/>
      <c r="F108" s="69"/>
      <c r="G108" s="70"/>
    </row>
    <row r="109" spans="1:7" ht="21" customHeight="1" x14ac:dyDescent="0.25">
      <c r="A109" s="48" t="s">
        <v>53</v>
      </c>
      <c r="B109" s="49" t="s">
        <v>68</v>
      </c>
      <c r="C109" s="49" t="s">
        <v>0</v>
      </c>
      <c r="D109" s="49" t="s">
        <v>1</v>
      </c>
      <c r="E109" s="49" t="s">
        <v>2</v>
      </c>
      <c r="F109" s="49" t="s">
        <v>3</v>
      </c>
      <c r="G109" s="23" t="s">
        <v>19</v>
      </c>
    </row>
    <row r="110" spans="1:7" ht="21" customHeight="1" x14ac:dyDescent="0.25">
      <c r="A110" s="45">
        <v>1</v>
      </c>
      <c r="B110" s="6" t="s">
        <v>60</v>
      </c>
      <c r="C110" s="7" t="s">
        <v>28</v>
      </c>
      <c r="D110" s="21" t="s">
        <v>4</v>
      </c>
      <c r="E110" s="24">
        <f>13716/110</f>
        <v>124.69090909090909</v>
      </c>
      <c r="F110" s="25"/>
      <c r="G110" s="26"/>
    </row>
    <row r="111" spans="1:7" ht="21" customHeight="1" x14ac:dyDescent="0.25">
      <c r="A111" s="46">
        <v>2</v>
      </c>
      <c r="B111" s="2" t="s">
        <v>61</v>
      </c>
      <c r="C111" s="4" t="s">
        <v>5</v>
      </c>
      <c r="D111" s="5" t="s">
        <v>6</v>
      </c>
      <c r="E111" s="27">
        <f>13716*0.4</f>
        <v>5486.4000000000005</v>
      </c>
      <c r="F111" s="28"/>
      <c r="G111" s="29"/>
    </row>
    <row r="112" spans="1:7" ht="21" customHeight="1" x14ac:dyDescent="0.25">
      <c r="A112" s="45">
        <v>3</v>
      </c>
      <c r="B112" s="6" t="s">
        <v>63</v>
      </c>
      <c r="C112" s="51" t="s">
        <v>26</v>
      </c>
      <c r="D112" s="8" t="s">
        <v>16</v>
      </c>
      <c r="E112" s="24">
        <f>3340/40</f>
        <v>83.5</v>
      </c>
      <c r="F112" s="25" t="s">
        <v>27</v>
      </c>
      <c r="G112" s="26" t="s">
        <v>27</v>
      </c>
    </row>
    <row r="113" spans="1:7" ht="21" customHeight="1" x14ac:dyDescent="0.25">
      <c r="A113" s="46">
        <v>4</v>
      </c>
      <c r="B113" s="2" t="s">
        <v>67</v>
      </c>
      <c r="C113" s="3" t="s">
        <v>11</v>
      </c>
      <c r="D113" s="2" t="s">
        <v>15</v>
      </c>
      <c r="E113" s="27">
        <v>3340</v>
      </c>
      <c r="F113" s="31"/>
      <c r="G113" s="29"/>
    </row>
    <row r="114" spans="1:7" ht="21" customHeight="1" x14ac:dyDescent="0.25">
      <c r="A114" s="21">
        <v>5</v>
      </c>
      <c r="B114" s="6" t="s">
        <v>82</v>
      </c>
      <c r="C114" s="9" t="s">
        <v>88</v>
      </c>
      <c r="D114" s="6" t="s">
        <v>6</v>
      </c>
      <c r="E114" s="24">
        <f>13716*0.35</f>
        <v>4800.5999999999995</v>
      </c>
      <c r="F114" s="42"/>
      <c r="G114" s="43"/>
    </row>
    <row r="115" spans="1:7" ht="21" customHeight="1" x14ac:dyDescent="0.25">
      <c r="A115" s="56">
        <v>6</v>
      </c>
      <c r="B115" s="2" t="s">
        <v>73</v>
      </c>
      <c r="C115" s="4" t="s">
        <v>85</v>
      </c>
      <c r="D115" s="2" t="s">
        <v>17</v>
      </c>
      <c r="E115" s="16">
        <v>1</v>
      </c>
      <c r="F115" s="5">
        <v>5300</v>
      </c>
      <c r="G115" s="38">
        <f t="shared" ref="G115" si="7">F115*E115</f>
        <v>5300</v>
      </c>
    </row>
    <row r="116" spans="1:7" ht="26.25" customHeight="1" thickBot="1" x14ac:dyDescent="0.3">
      <c r="A116" s="73" t="s">
        <v>86</v>
      </c>
      <c r="B116" s="74"/>
      <c r="C116" s="74"/>
      <c r="D116" s="74"/>
      <c r="E116" s="74"/>
      <c r="F116" s="74"/>
      <c r="G116" s="33"/>
    </row>
    <row r="117" spans="1:7" ht="21" customHeight="1" thickBot="1" x14ac:dyDescent="0.3">
      <c r="A117" s="71" t="s">
        <v>51</v>
      </c>
      <c r="B117" s="72"/>
      <c r="C117" s="68" t="s">
        <v>52</v>
      </c>
      <c r="D117" s="69"/>
      <c r="E117" s="69"/>
      <c r="F117" s="69"/>
      <c r="G117" s="70"/>
    </row>
    <row r="118" spans="1:7" ht="21" customHeight="1" x14ac:dyDescent="0.25">
      <c r="A118" s="48" t="s">
        <v>53</v>
      </c>
      <c r="B118" s="49" t="s">
        <v>68</v>
      </c>
      <c r="C118" s="49" t="s">
        <v>0</v>
      </c>
      <c r="D118" s="49" t="s">
        <v>1</v>
      </c>
      <c r="E118" s="49" t="s">
        <v>2</v>
      </c>
      <c r="F118" s="49" t="s">
        <v>3</v>
      </c>
      <c r="G118" s="23" t="s">
        <v>19</v>
      </c>
    </row>
    <row r="119" spans="1:7" ht="21" customHeight="1" x14ac:dyDescent="0.25">
      <c r="A119" s="45">
        <v>1</v>
      </c>
      <c r="B119" s="6" t="s">
        <v>60</v>
      </c>
      <c r="C119" s="7" t="s">
        <v>28</v>
      </c>
      <c r="D119" s="21" t="s">
        <v>4</v>
      </c>
      <c r="E119" s="24">
        <f>28795/110</f>
        <v>261.77272727272725</v>
      </c>
      <c r="F119" s="25"/>
      <c r="G119" s="26"/>
    </row>
    <row r="120" spans="1:7" ht="21" customHeight="1" x14ac:dyDescent="0.25">
      <c r="A120" s="19">
        <v>2</v>
      </c>
      <c r="B120" s="2" t="s">
        <v>61</v>
      </c>
      <c r="C120" s="4" t="s">
        <v>5</v>
      </c>
      <c r="D120" s="5" t="s">
        <v>6</v>
      </c>
      <c r="E120" s="27">
        <f>28795*0.4</f>
        <v>11518</v>
      </c>
      <c r="F120" s="28"/>
      <c r="G120" s="29"/>
    </row>
    <row r="121" spans="1:7" ht="21" customHeight="1" x14ac:dyDescent="0.25">
      <c r="A121" s="20">
        <v>3</v>
      </c>
      <c r="B121" s="6" t="str">
        <f>B113</f>
        <v>0666 6123</v>
      </c>
      <c r="C121" s="7" t="s">
        <v>88</v>
      </c>
      <c r="D121" s="8" t="s">
        <v>6</v>
      </c>
      <c r="E121" s="24">
        <f>28795*0.35</f>
        <v>10078.25</v>
      </c>
      <c r="F121" s="44"/>
      <c r="G121" s="43"/>
    </row>
    <row r="122" spans="1:7" ht="21" customHeight="1" x14ac:dyDescent="0.25">
      <c r="A122" s="56">
        <v>4</v>
      </c>
      <c r="B122" s="2" t="s">
        <v>73</v>
      </c>
      <c r="C122" s="4" t="s">
        <v>85</v>
      </c>
      <c r="D122" s="2" t="s">
        <v>17</v>
      </c>
      <c r="E122" s="16">
        <v>1</v>
      </c>
      <c r="F122" s="5">
        <v>10800</v>
      </c>
      <c r="G122" s="38">
        <f t="shared" ref="G122" si="8">F122*E122</f>
        <v>10800</v>
      </c>
    </row>
    <row r="123" spans="1:7" ht="26.25" customHeight="1" thickBot="1" x14ac:dyDescent="0.3">
      <c r="A123" s="73" t="s">
        <v>86</v>
      </c>
      <c r="B123" s="74"/>
      <c r="C123" s="74"/>
      <c r="D123" s="74"/>
      <c r="E123" s="74"/>
      <c r="F123" s="74"/>
      <c r="G123" s="33"/>
    </row>
    <row r="124" spans="1:7" ht="24.95" customHeight="1" thickBot="1" x14ac:dyDescent="0.3">
      <c r="A124" s="91" t="s">
        <v>59</v>
      </c>
      <c r="B124" s="92"/>
      <c r="C124" s="93" t="s">
        <v>57</v>
      </c>
      <c r="D124" s="93"/>
      <c r="E124" s="93"/>
      <c r="F124" s="93"/>
      <c r="G124" s="94"/>
    </row>
    <row r="125" spans="1:7" ht="24.95" customHeight="1" x14ac:dyDescent="0.25">
      <c r="A125" s="48" t="s">
        <v>53</v>
      </c>
      <c r="B125" s="50" t="s">
        <v>68</v>
      </c>
      <c r="C125" s="49" t="s">
        <v>0</v>
      </c>
      <c r="D125" s="53" t="s">
        <v>1</v>
      </c>
      <c r="E125" s="35" t="s">
        <v>2</v>
      </c>
      <c r="F125" s="53" t="s">
        <v>3</v>
      </c>
      <c r="G125" s="36" t="s">
        <v>19</v>
      </c>
    </row>
    <row r="126" spans="1:7" ht="24.95" customHeight="1" x14ac:dyDescent="0.25">
      <c r="A126" s="20">
        <v>1</v>
      </c>
      <c r="B126" s="6" t="s">
        <v>60</v>
      </c>
      <c r="C126" s="7" t="s">
        <v>28</v>
      </c>
      <c r="D126" s="6" t="s">
        <v>4</v>
      </c>
      <c r="E126" s="15">
        <f>56129/110</f>
        <v>510.26363636363635</v>
      </c>
      <c r="F126" s="8"/>
      <c r="G126" s="37"/>
    </row>
    <row r="127" spans="1:7" ht="24.95" customHeight="1" x14ac:dyDescent="0.25">
      <c r="A127" s="19">
        <v>2</v>
      </c>
      <c r="B127" s="2" t="s">
        <v>61</v>
      </c>
      <c r="C127" s="4" t="s">
        <v>5</v>
      </c>
      <c r="D127" s="2" t="s">
        <v>6</v>
      </c>
      <c r="E127" s="16">
        <f>56129*0.4</f>
        <v>22451.600000000002</v>
      </c>
      <c r="F127" s="5"/>
      <c r="G127" s="38"/>
    </row>
    <row r="128" spans="1:7" ht="24.95" customHeight="1" x14ac:dyDescent="0.25">
      <c r="A128" s="20">
        <v>3</v>
      </c>
      <c r="B128" s="6" t="s">
        <v>62</v>
      </c>
      <c r="C128" s="51" t="s">
        <v>25</v>
      </c>
      <c r="D128" s="6" t="s">
        <v>16</v>
      </c>
      <c r="E128" s="15">
        <v>1500</v>
      </c>
      <c r="F128" s="8" t="s">
        <v>27</v>
      </c>
      <c r="G128" s="37" t="s">
        <v>27</v>
      </c>
    </row>
    <row r="129" spans="1:9" ht="24.95" customHeight="1" x14ac:dyDescent="0.25">
      <c r="A129" s="19">
        <v>4</v>
      </c>
      <c r="B129" s="2" t="s">
        <v>63</v>
      </c>
      <c r="C129" s="3" t="s">
        <v>26</v>
      </c>
      <c r="D129" s="2" t="s">
        <v>16</v>
      </c>
      <c r="E129" s="16">
        <v>2000</v>
      </c>
      <c r="F129" s="5" t="s">
        <v>27</v>
      </c>
      <c r="G129" s="5" t="s">
        <v>27</v>
      </c>
    </row>
    <row r="130" spans="1:9" ht="24.95" customHeight="1" x14ac:dyDescent="0.25">
      <c r="A130" s="20">
        <v>5</v>
      </c>
      <c r="B130" s="6" t="s">
        <v>64</v>
      </c>
      <c r="C130" s="9" t="s">
        <v>7</v>
      </c>
      <c r="D130" s="6" t="s">
        <v>15</v>
      </c>
      <c r="E130" s="15">
        <v>553</v>
      </c>
      <c r="F130" s="8"/>
      <c r="G130" s="37"/>
    </row>
    <row r="131" spans="1:9" ht="24.95" customHeight="1" x14ac:dyDescent="0.25">
      <c r="A131" s="19">
        <v>6</v>
      </c>
      <c r="B131" s="2" t="s">
        <v>67</v>
      </c>
      <c r="C131" s="3" t="s">
        <v>10</v>
      </c>
      <c r="D131" s="2" t="s">
        <v>15</v>
      </c>
      <c r="E131" s="16">
        <v>26</v>
      </c>
      <c r="F131" s="5"/>
      <c r="G131" s="38"/>
    </row>
    <row r="132" spans="1:9" ht="24.95" customHeight="1" thickBot="1" x14ac:dyDescent="0.3">
      <c r="A132" s="20">
        <v>7</v>
      </c>
      <c r="B132" s="6" t="s">
        <v>67</v>
      </c>
      <c r="C132" s="9" t="s">
        <v>11</v>
      </c>
      <c r="D132" s="6" t="s">
        <v>15</v>
      </c>
      <c r="E132" s="15">
        <v>18850</v>
      </c>
      <c r="F132" s="8"/>
      <c r="G132" s="37"/>
    </row>
    <row r="133" spans="1:9" ht="24.95" customHeight="1" thickBot="1" x14ac:dyDescent="0.3">
      <c r="A133" s="19">
        <v>8</v>
      </c>
      <c r="B133" s="2" t="s">
        <v>69</v>
      </c>
      <c r="C133" s="3" t="s">
        <v>12</v>
      </c>
      <c r="D133" s="2" t="s">
        <v>15</v>
      </c>
      <c r="E133" s="16">
        <v>138</v>
      </c>
      <c r="F133" s="5"/>
      <c r="G133" s="38"/>
      <c r="I133" s="54"/>
    </row>
    <row r="134" spans="1:9" ht="24.95" customHeight="1" x14ac:dyDescent="0.25">
      <c r="A134" s="20">
        <v>9</v>
      </c>
      <c r="B134" s="6" t="s">
        <v>70</v>
      </c>
      <c r="C134" s="9" t="s">
        <v>13</v>
      </c>
      <c r="D134" s="6" t="s">
        <v>15</v>
      </c>
      <c r="E134" s="15">
        <v>230</v>
      </c>
      <c r="F134" s="8"/>
      <c r="G134" s="37"/>
    </row>
    <row r="135" spans="1:9" ht="24.95" customHeight="1" x14ac:dyDescent="0.25">
      <c r="A135" s="19">
        <v>10</v>
      </c>
      <c r="B135" s="2" t="s">
        <v>71</v>
      </c>
      <c r="C135" s="3" t="s">
        <v>56</v>
      </c>
      <c r="D135" s="2" t="s">
        <v>16</v>
      </c>
      <c r="E135" s="16">
        <v>6</v>
      </c>
      <c r="F135" s="5"/>
      <c r="G135" s="38"/>
    </row>
    <row r="136" spans="1:9" ht="24.95" customHeight="1" x14ac:dyDescent="0.25">
      <c r="A136" s="20">
        <v>11</v>
      </c>
      <c r="B136" s="6" t="s">
        <v>78</v>
      </c>
      <c r="C136" s="9" t="s">
        <v>29</v>
      </c>
      <c r="D136" s="6" t="s">
        <v>16</v>
      </c>
      <c r="E136" s="15">
        <v>200</v>
      </c>
      <c r="F136" s="8"/>
      <c r="G136" s="37"/>
    </row>
    <row r="137" spans="1:9" ht="24.95" customHeight="1" x14ac:dyDescent="0.25">
      <c r="A137" s="19">
        <v>12</v>
      </c>
      <c r="B137" s="2" t="s">
        <v>79</v>
      </c>
      <c r="C137" s="3" t="s">
        <v>30</v>
      </c>
      <c r="D137" s="14" t="s">
        <v>16</v>
      </c>
      <c r="E137" s="18">
        <v>350</v>
      </c>
      <c r="F137" s="5"/>
      <c r="G137" s="38"/>
    </row>
    <row r="138" spans="1:9" ht="24.95" customHeight="1" x14ac:dyDescent="0.25">
      <c r="A138" s="20">
        <v>13</v>
      </c>
      <c r="B138" s="6" t="s">
        <v>72</v>
      </c>
      <c r="C138" s="9" t="s">
        <v>83</v>
      </c>
      <c r="D138" s="6" t="s">
        <v>16</v>
      </c>
      <c r="E138" s="15">
        <v>8</v>
      </c>
      <c r="F138" s="8"/>
      <c r="G138" s="37"/>
    </row>
    <row r="139" spans="1:9" ht="24.95" customHeight="1" x14ac:dyDescent="0.25">
      <c r="A139" s="56">
        <v>14</v>
      </c>
      <c r="B139" s="2" t="s">
        <v>73</v>
      </c>
      <c r="C139" s="4" t="s">
        <v>85</v>
      </c>
      <c r="D139" s="2" t="s">
        <v>17</v>
      </c>
      <c r="E139" s="16">
        <v>1</v>
      </c>
      <c r="F139" s="5">
        <v>12600</v>
      </c>
      <c r="G139" s="38">
        <f t="shared" ref="G139" si="9">F139*E139</f>
        <v>12600</v>
      </c>
    </row>
    <row r="140" spans="1:9" ht="24.75" customHeight="1" thickBot="1" x14ac:dyDescent="0.3">
      <c r="A140" s="73" t="s">
        <v>86</v>
      </c>
      <c r="B140" s="74"/>
      <c r="C140" s="74"/>
      <c r="D140" s="74"/>
      <c r="E140" s="74"/>
      <c r="F140" s="84"/>
      <c r="G140" s="39"/>
    </row>
  </sheetData>
  <mergeCells count="38">
    <mergeCell ref="A123:F123"/>
    <mergeCell ref="A140:F140"/>
    <mergeCell ref="A78:F78"/>
    <mergeCell ref="A89:F89"/>
    <mergeCell ref="A99:F99"/>
    <mergeCell ref="A107:F107"/>
    <mergeCell ref="A116:F116"/>
    <mergeCell ref="A79:B79"/>
    <mergeCell ref="C79:G79"/>
    <mergeCell ref="A90:B90"/>
    <mergeCell ref="C90:G90"/>
    <mergeCell ref="A124:B124"/>
    <mergeCell ref="C124:G124"/>
    <mergeCell ref="A117:B117"/>
    <mergeCell ref="C117:G117"/>
    <mergeCell ref="A100:B100"/>
    <mergeCell ref="A50:F50"/>
    <mergeCell ref="A32:B32"/>
    <mergeCell ref="C32:G32"/>
    <mergeCell ref="A4:G4"/>
    <mergeCell ref="A27:F27"/>
    <mergeCell ref="A30:G31"/>
    <mergeCell ref="A3:G3"/>
    <mergeCell ref="C100:G100"/>
    <mergeCell ref="A108:B108"/>
    <mergeCell ref="C108:G108"/>
    <mergeCell ref="A61:B61"/>
    <mergeCell ref="C61:G61"/>
    <mergeCell ref="A70:B70"/>
    <mergeCell ref="C70:G70"/>
    <mergeCell ref="A56:F56"/>
    <mergeCell ref="A69:F69"/>
    <mergeCell ref="A59:G60"/>
    <mergeCell ref="A45:B45"/>
    <mergeCell ref="C45:G45"/>
    <mergeCell ref="A51:B51"/>
    <mergeCell ref="C51:G51"/>
    <mergeCell ref="A44:F44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BIDSHEET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Gatlin, Mitchell</dc:creator>
  <cp:lastModifiedBy>Blake, Candice</cp:lastModifiedBy>
  <cp:lastPrinted>2018-02-07T21:09:26Z</cp:lastPrinted>
  <dcterms:created xsi:type="dcterms:W3CDTF">2018-01-18T16:52:17Z</dcterms:created>
  <dcterms:modified xsi:type="dcterms:W3CDTF">2018-04-04T14:40:38Z</dcterms:modified>
</cp:coreProperties>
</file>